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richfuller/Documents/- GRIT Toxics Research/How To docs/"/>
    </mc:Choice>
  </mc:AlternateContent>
  <xr:revisionPtr revIDLastSave="0" documentId="8_{084EAFF9-7B54-C74B-8BD6-FE8DCA222801}" xr6:coauthVersionLast="47" xr6:coauthVersionMax="47" xr10:uidLastSave="{00000000-0000-0000-0000-000000000000}"/>
  <bookViews>
    <workbookView xWindow="0" yWindow="600" windowWidth="27320" windowHeight="16180" tabRatio="500" activeTab="1" xr2:uid="{00000000-000D-0000-FFFF-FFFF00000000}"/>
  </bookViews>
  <sheets>
    <sheet name="README" sheetId="1" r:id="rId1"/>
    <sheet name="Calculator" sheetId="2" r:id="rId2"/>
    <sheet name="Codex levels" sheetId="3" r:id="rId3"/>
    <sheet name="Parameters" sheetId="4" r:id="rId4"/>
    <sheet name="Sources" sheetId="5" r:id="rId5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18" i="2" l="1"/>
  <c r="J18" i="2" s="1"/>
  <c r="E18" i="2"/>
  <c r="F18" i="2" s="1"/>
  <c r="I17" i="2"/>
  <c r="J17" i="2" s="1"/>
  <c r="E17" i="2"/>
  <c r="F17" i="2" s="1"/>
  <c r="I16" i="2"/>
  <c r="J16" i="2" s="1"/>
  <c r="E16" i="2"/>
  <c r="I15" i="2"/>
  <c r="E15" i="2"/>
  <c r="I14" i="2"/>
  <c r="E14" i="2"/>
  <c r="I13" i="2"/>
  <c r="E13" i="2"/>
  <c r="I12" i="2"/>
  <c r="E12" i="2"/>
  <c r="I11" i="2"/>
  <c r="E11" i="2"/>
  <c r="B4" i="2"/>
  <c r="J12" i="2" l="1"/>
  <c r="J11" i="2"/>
  <c r="J15" i="2"/>
  <c r="F11" i="2"/>
  <c r="F15" i="2"/>
  <c r="F12" i="2"/>
  <c r="F16" i="2"/>
  <c r="F13" i="2"/>
  <c r="J13" i="2"/>
  <c r="F14" i="2"/>
  <c r="J14" i="2"/>
  <c r="E19" i="2"/>
  <c r="F19" i="2" l="1"/>
  <c r="G13" i="2" s="1"/>
  <c r="G17" i="2"/>
  <c r="B22" i="2"/>
  <c r="B21" i="2"/>
  <c r="G18" i="2"/>
  <c r="G12" i="2"/>
  <c r="G15" i="2" l="1"/>
  <c r="G14" i="2"/>
  <c r="G16" i="2"/>
  <c r="G11" i="2"/>
  <c r="G19" i="2" l="1"/>
</calcChain>
</file>

<file path=xl/sharedStrings.xml><?xml version="1.0" encoding="utf-8"?>
<sst xmlns="http://schemas.openxmlformats.org/spreadsheetml/2006/main" count="123" uniqueCount="97">
  <si>
    <t>Dietary Lead Intake and BLL Calculator</t>
  </si>
  <si>
    <t>Purpose</t>
  </si>
  <si>
    <t>Calculates daily lead ingestion and the resulting blood lead (BLL) increase from measured lead concentrations in foods, the share each food contributes, and how far Codex maximum levels sit from a health-based level.</t>
  </si>
  <si>
    <t>Interpreting results</t>
  </si>
  <si>
    <t>Look for the overall impact (total BLL increase from all foods) to be less than 5 µg/L.</t>
  </si>
  <si>
    <t>Codex MLs are not a reliable health benchmark: they have been set according to commercial needs, not based on health impact (2026), but may change.</t>
  </si>
  <si>
    <t>Calculation chain (Calculator sheet)</t>
  </si>
  <si>
    <t>E  Pb ingestion (µg/day) = D measured Pb (mg/kg = ppm = µg/g) × B consumption (g/day).</t>
  </si>
  <si>
    <t>F  BLL increase (µg/L) = E × slope. Slope = 1.6 µg/L per µg Pb/day (child) or 0.4 (adult): the linear dietary conversion factor (Carlisle &amp; Wade 1992) used by FDA and supported by JECFA 2011. Choose child or adult in cell B3.</t>
  </si>
  <si>
    <t>G  Share of total dietary BLL increase = F for that food ÷ total F.</t>
  </si>
  <si>
    <t>Row 17  Totals of E, F and G: total lead intake, total BLL increase, and 100% check.</t>
  </si>
  <si>
    <t>I  Codex ML (mg/kg), looked up from the Codex levels tab.</t>
  </si>
  <si>
    <t>J  Expected BLL increase at Codex level (µg/L) = Codex ML × consumption (B) × slope: the BLL increase from that food alone if it contained lead at exactly the Codex ML. Red when above 5 µg/L.</t>
  </si>
  <si>
    <t>Column F and the F17 total turn red when above 5 µg/L.</t>
  </si>
  <si>
    <t>Use</t>
  </si>
  <si>
    <t>Enter data only in orange cells (blue text). Other cells show a warning pop-up when you type into them; click Yes to override, No to cancel. Example rows are illustrative — replace with ICP-MS results and FAO/WHO GIFT ingestion rates (https://www.fao.org/gift-individual-food-consumption/en). Use child consumption with the child slope and adult consumption with the adult slope.</t>
  </si>
  <si>
    <t>Caveats</t>
  </si>
  <si>
    <t>Linear slopes are steady-state, population-average approximations valid at low intakes; they ignore non-dietary sources, nutritional status (Fe/Ca deficiency raises absorption) and individual variability. All BLL values are in µg/L.</t>
  </si>
  <si>
    <t>Dietary lead intake and BLL increase</t>
  </si>
  <si>
    <t>Input into orange cells only.</t>
  </si>
  <si>
    <t>Slope option (child or adult)</t>
  </si>
  <si>
    <t>Choose either Child or Adult in cell B3 (use child ingestion rates with Child, adult rates with Adult).</t>
  </si>
  <si>
    <t>Slope (µg/L per µg Pb/day)</t>
  </si>
  <si>
    <t>Input average ppm (mg/kg) of various foods from ICP-MS measurements (column D).</t>
  </si>
  <si>
    <t>Input standard ingestion rates in g/day (column B) — FAO/WHO GIFT: https://www.fao.org/gift-individual-food-consumption/en</t>
  </si>
  <si>
    <t>Total ingestion (E17), BLL increase (F17) and each food's share (G) will calculate.</t>
  </si>
  <si>
    <t>Food type</t>
  </si>
  <si>
    <t>Daily consumption (g/day)</t>
  </si>
  <si>
    <t>Consumption data source</t>
  </si>
  <si>
    <t>Measured Pb (mg/kg = ppm, ICP-MS)</t>
  </si>
  <si>
    <t>Pb ingestion (µg/day)</t>
  </si>
  <si>
    <t>BLL increase from this food (µg/L)</t>
  </si>
  <si>
    <t>Share of dietary BLL increase</t>
  </si>
  <si>
    <t>Codex ML (mg/kg)</t>
  </si>
  <si>
    <t>Expected BLL increase at Codex level (µg/L)</t>
  </si>
  <si>
    <t>Cereal grains (rice, wheat, maize)</t>
  </si>
  <si>
    <t>EXAMPLE — replace with FAO/WHO GIFT value</t>
  </si>
  <si>
    <t>Pulses (lentils, beans, chickpeas)</t>
  </si>
  <si>
    <t>Leafy vegetables</t>
  </si>
  <si>
    <t>Root and tuber vegetables</t>
  </si>
  <si>
    <t>Milk</t>
  </si>
  <si>
    <t>Spices (e.g. turmeric, chilli)</t>
  </si>
  <si>
    <t>TOTAL (so far)</t>
  </si>
  <si>
    <t>Total intake / BLL →</t>
  </si>
  <si>
    <t>Overall BLL increase from diet (µg/L)</t>
  </si>
  <si>
    <t>Overall result vs 5 µg/L</t>
  </si>
  <si>
    <t>Red in column F or J = above 5 µg/L. Column J = BLL increase from that food alone if it contained lead at exactly the Codex ML (Codex ML × consumption × slope).</t>
  </si>
  <si>
    <t>mg/kg = ppm = µg/g, so Pb ingestion (µg/day) = mg/kg × g/day. Slope: Carlisle &amp; Wade (1992) linear factor used by FDA and supported by JECFA 2011.</t>
  </si>
  <si>
    <t>Orange cells = input. Typing in any other cell brings up a warning; click Yes to override.</t>
  </si>
  <si>
    <t>Codex maximum levels for lead in food</t>
  </si>
  <si>
    <t>Food category</t>
  </si>
  <si>
    <t>Notes</t>
  </si>
  <si>
    <t>Codex CXS 193</t>
  </si>
  <si>
    <t>Brassica vegetables</t>
  </si>
  <si>
    <t>Bulb vegetables (onion, garlic)</t>
  </si>
  <si>
    <t>Fruiting vegetables (tomato, eggplant)</t>
  </si>
  <si>
    <t>Codex CXS 193 (excl. fungi)</t>
  </si>
  <si>
    <t>Codex CXS 193 (potatoes peeled)</t>
  </si>
  <si>
    <t>Fruits</t>
  </si>
  <si>
    <t>Codex CXS 193 (excl. berries)</t>
  </si>
  <si>
    <t>Berries and small fruits</t>
  </si>
  <si>
    <t>Fruit juices</t>
  </si>
  <si>
    <t>Meat (cattle, pig, sheep, poultry)</t>
  </si>
  <si>
    <t>Fish</t>
  </si>
  <si>
    <t>Fats and oils</t>
  </si>
  <si>
    <t>Infant formula (as consumed)</t>
  </si>
  <si>
    <t>Drinking water</t>
  </si>
  <si>
    <t>WHO guideline value, mg/L (consumption in mL/day ≈ g/day)</t>
  </si>
  <si>
    <t>Orange cell: enter applicable Codex/national ML</t>
  </si>
  <si>
    <t>Other (specify in source column)</t>
  </si>
  <si>
    <t>Orange cell: enter limit if relevant</t>
  </si>
  <si>
    <t>Source: Codex Alimentarius CXS 193-1995 (as amended); WHO Guidelines for Drinking-water Quality.</t>
  </si>
  <si>
    <t>Option</t>
  </si>
  <si>
    <t>Slope (µg/L BLL per µg Pb/day)</t>
  </si>
  <si>
    <t>Source</t>
  </si>
  <si>
    <t>Carlisle &amp; Wade 1992; FDA IRLs (Flannery et al. 2020, 2022); supported by JECFA 2011</t>
  </si>
  <si>
    <t>Carlisle &amp; Wade 1992; FDA IRL for women of childbearing age (Flannery et al. 2020, 2022)</t>
  </si>
  <si>
    <t>Benchmark BLL increase (µg/L)</t>
  </si>
  <si>
    <t>Overall dietary BLL increase should stay below this; used for red highlighting in Calculator columns F and J</t>
  </si>
  <si>
    <t>Child/adult is selected on the Calculator sheet (cell B3).</t>
  </si>
  <si>
    <t>Sources</t>
  </si>
  <si>
    <t>JECFA (2011). Evaluation of certain food additives and contaminants, 73rd report; lead monograph. https://apps.who.int/food-additives-contaminants-jecfa-database/Home/Chemical/3511</t>
  </si>
  <si>
    <t>Carlisle JC, Wade MJ (1992). Predicting blood lead concentrations from environmental concentrations. Regul Toxicol Pharmacol 16:280–289 — origin of the linear dietary conversion factors.</t>
  </si>
  <si>
    <t>Flannery BM et al. (2020). U.S. FDA interim reference levels for dietary lead exposure in children and women of childbearing age. Regul Toxicol Pharmacol 110:104516. https://www.sciencedirect.com/science/article/pii/S0273230019302806</t>
  </si>
  <si>
    <t>Flannery BM, Middleton KB (2022). Updated interim reference levels for dietary lead to support FDA's Closer to Zero action plan. Regul Toxicol Pharmacol 133:105202. https://www.sciencedirect.com/science/article/pii/S0273230022000897</t>
  </si>
  <si>
    <t>Codex Alimentarius CXS 193-1995, General Standard for Contaminants and Toxins in Food and Feed (as amended).</t>
  </si>
  <si>
    <t>FAO/WHO GIFT — Global Individual Food consumption data Tool (ingestion rates): https://www.fao.org/gift-individual-food-consumption/en</t>
  </si>
  <si>
    <t>All slope factors are expressed in µg/L BLL per µg Pb/day.</t>
  </si>
  <si>
    <t>https://www.medrxiv.org/content/10.64898/2026.07.20.26358457v1</t>
  </si>
  <si>
    <t>Food weights should be fresh weight, or as consumed, rather than dry weight</t>
  </si>
  <si>
    <t>Codex: see note below the table.</t>
  </si>
  <si>
    <t>NOTE ON CODEX: Codex MLs are not a reliable health benchmark: they have been set according to commercial needs, not based on health impact (as at 2026)</t>
  </si>
  <si>
    <t>Compare: Look for the overall impact (total BLL increase from all foods) to be less than 5 µg/L. This is an aspirational level, adjust as you see fit.</t>
  </si>
  <si>
    <t>Slope factors (FDA) benchmark</t>
  </si>
  <si>
    <t>Child — FDA</t>
  </si>
  <si>
    <t>Adult — FDA</t>
  </si>
  <si>
    <t>JECFA ranges may be used alternately.  They are slightly different to FDA.  JEFCA for children range is 0.5 to 1.6.  The adult JECFA range is 0.23 to 0.7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</si>
</sst>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%"/>
  </numFmts>
  <fonts count="11" x14ac:knownFonts="1">
    <font>
      <sz val="11"/>
      <color theme="1"/>
      <name val="Calibri"/>
      <family val="2"/>
      <charset val="1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rgb="FFC00000"/>
      <name val="Arial"/>
      <family val="2"/>
    </font>
    <font>
      <sz val="11"/>
      <color rgb="FF0000FF"/>
      <name val="Arial"/>
      <family val="2"/>
    </font>
    <font>
      <sz val="11"/>
      <color rgb="FF008000"/>
      <name val="Arial"/>
      <family val="2"/>
    </font>
    <font>
      <u/>
      <sz val="11"/>
      <color rgb="FF0563C1"/>
      <name val="Arial"/>
      <family val="2"/>
    </font>
    <font>
      <b/>
      <sz val="11"/>
      <color rgb="FFFFFFFF"/>
      <name val="Arial"/>
      <family val="2"/>
    </font>
    <font>
      <i/>
      <sz val="1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8CBAD"/>
        <bgColor rgb="FFBFBFBF"/>
      </patternFill>
    </fill>
    <fill>
      <patternFill patternType="solid">
        <fgColor rgb="FF1F4E78"/>
        <bgColor rgb="FF003366"/>
      </patternFill>
    </fill>
    <fill>
      <patternFill patternType="solid">
        <fgColor rgb="FFE2EFDA"/>
        <bgColor rgb="FFFFFFC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0" xfId="0" applyFont="1"/>
    <xf numFmtId="0" fontId="4" fillId="0" borderId="0" xfId="0" applyFont="1"/>
    <xf numFmtId="0" fontId="3" fillId="0" borderId="0" xfId="0" applyFont="1"/>
    <xf numFmtId="0" fontId="5" fillId="2" borderId="1" xfId="0" applyFont="1" applyFill="1" applyBorder="1"/>
    <xf numFmtId="0" fontId="2" fillId="0" borderId="0" xfId="0" applyFont="1"/>
    <xf numFmtId="2" fontId="6" fillId="0" borderId="1" xfId="0" applyNumberFormat="1" applyFont="1" applyBorder="1"/>
    <xf numFmtId="0" fontId="7" fillId="0" borderId="0" xfId="0" applyFont="1"/>
    <xf numFmtId="0" fontId="8" fillId="3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/>
    <xf numFmtId="165" fontId="5" fillId="2" borderId="1" xfId="0" applyNumberFormat="1" applyFont="1" applyFill="1" applyBorder="1"/>
    <xf numFmtId="2" fontId="2" fillId="0" borderId="1" xfId="0" applyNumberFormat="1" applyFont="1" applyBorder="1"/>
    <xf numFmtId="166" fontId="2" fillId="0" borderId="1" xfId="0" applyNumberFormat="1" applyFont="1" applyBorder="1"/>
    <xf numFmtId="165" fontId="2" fillId="0" borderId="1" xfId="0" applyNumberFormat="1" applyFont="1" applyBorder="1"/>
    <xf numFmtId="0" fontId="9" fillId="0" borderId="0" xfId="0" applyFont="1"/>
    <xf numFmtId="2" fontId="3" fillId="4" borderId="1" xfId="0" applyNumberFormat="1" applyFont="1" applyFill="1" applyBorder="1"/>
    <xf numFmtId="166" fontId="3" fillId="4" borderId="1" xfId="0" applyNumberFormat="1" applyFont="1" applyFill="1" applyBorder="1"/>
    <xf numFmtId="0" fontId="3" fillId="4" borderId="1" xfId="0" applyFont="1" applyFill="1" applyBorder="1"/>
    <xf numFmtId="0" fontId="8" fillId="3" borderId="1" xfId="0" applyFont="1" applyFill="1" applyBorder="1"/>
    <xf numFmtId="0" fontId="2" fillId="0" borderId="1" xfId="0" applyFont="1" applyBorder="1"/>
    <xf numFmtId="0" fontId="8" fillId="3" borderId="1" xfId="0" applyFont="1" applyFill="1" applyBorder="1" applyAlignment="1">
      <alignment wrapText="1"/>
    </xf>
    <xf numFmtId="0" fontId="0" fillId="0" borderId="1" xfId="0" applyBorder="1"/>
    <xf numFmtId="0" fontId="10" fillId="0" borderId="0" xfId="0" applyFont="1"/>
  </cellXfs>
  <cellStyles count="1">
    <cellStyle name="Normal" xfId="0" builtinId="0"/>
  </cellStyles>
  <dxfs count="4">
    <dxf>
      <font>
        <b/>
        <color rgb="FF9C0006"/>
      </font>
      <fill>
        <patternFill>
          <bgColor rgb="FFFF9999"/>
        </patternFill>
      </fill>
    </dxf>
    <dxf>
      <font>
        <b/>
        <color rgb="FF9C0006"/>
      </font>
      <fill>
        <patternFill>
          <bgColor rgb="FFFF9999"/>
        </patternFill>
      </fill>
    </dxf>
    <dxf>
      <font>
        <b/>
        <color rgb="FF9C0006"/>
      </font>
      <fill>
        <patternFill>
          <bgColor rgb="FFFF9999"/>
        </patternFill>
      </fill>
    </dxf>
    <dxf>
      <font>
        <b/>
        <color rgb="FF9C0006"/>
      </font>
      <fill>
        <patternFill>
          <bgColor rgb="FFFF9999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99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o.org/gift-individual-food-consumption/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3"/>
  <sheetViews>
    <sheetView zoomScaleNormal="100" workbookViewId="0"/>
  </sheetViews>
  <sheetFormatPr baseColWidth="10" defaultColWidth="8.6640625" defaultRowHeight="15" x14ac:dyDescent="0.2"/>
  <cols>
    <col min="1" max="1" width="120" customWidth="1"/>
  </cols>
  <sheetData>
    <row r="1" spans="1:1" ht="19" x14ac:dyDescent="0.2">
      <c r="A1" s="1" t="s">
        <v>0</v>
      </c>
    </row>
    <row r="2" spans="1:1" x14ac:dyDescent="0.2">
      <c r="A2" s="2"/>
    </row>
    <row r="3" spans="1:1" x14ac:dyDescent="0.2">
      <c r="A3" s="3" t="s">
        <v>1</v>
      </c>
    </row>
    <row r="4" spans="1:1" ht="30" x14ac:dyDescent="0.2">
      <c r="A4" s="2" t="s">
        <v>2</v>
      </c>
    </row>
    <row r="5" spans="1:1" x14ac:dyDescent="0.2">
      <c r="A5" s="2"/>
    </row>
    <row r="6" spans="1:1" x14ac:dyDescent="0.2">
      <c r="A6" s="3" t="s">
        <v>3</v>
      </c>
    </row>
    <row r="7" spans="1:1" x14ac:dyDescent="0.2">
      <c r="A7" s="3" t="s">
        <v>4</v>
      </c>
    </row>
    <row r="8" spans="1:1" ht="30" x14ac:dyDescent="0.2">
      <c r="A8" s="3" t="s">
        <v>5</v>
      </c>
    </row>
    <row r="9" spans="1:1" x14ac:dyDescent="0.2">
      <c r="A9" s="2"/>
    </row>
    <row r="10" spans="1:1" x14ac:dyDescent="0.2">
      <c r="A10" s="3" t="s">
        <v>6</v>
      </c>
    </row>
    <row r="11" spans="1:1" x14ac:dyDescent="0.2">
      <c r="A11" s="2" t="s">
        <v>7</v>
      </c>
    </row>
    <row r="12" spans="1:1" ht="30" x14ac:dyDescent="0.2">
      <c r="A12" s="2" t="s">
        <v>8</v>
      </c>
    </row>
    <row r="13" spans="1:1" x14ac:dyDescent="0.2">
      <c r="A13" s="2" t="s">
        <v>9</v>
      </c>
    </row>
    <row r="14" spans="1:1" x14ac:dyDescent="0.2">
      <c r="A14" s="2" t="s">
        <v>10</v>
      </c>
    </row>
    <row r="15" spans="1:1" x14ac:dyDescent="0.2">
      <c r="A15" s="2" t="s">
        <v>11</v>
      </c>
    </row>
    <row r="16" spans="1:1" ht="30" x14ac:dyDescent="0.2">
      <c r="A16" s="2" t="s">
        <v>12</v>
      </c>
    </row>
    <row r="17" spans="1:1" x14ac:dyDescent="0.2">
      <c r="A17" s="2" t="s">
        <v>13</v>
      </c>
    </row>
    <row r="18" spans="1:1" x14ac:dyDescent="0.2">
      <c r="A18" s="2"/>
    </row>
    <row r="19" spans="1:1" x14ac:dyDescent="0.2">
      <c r="A19" s="3" t="s">
        <v>14</v>
      </c>
    </row>
    <row r="20" spans="1:1" ht="45" x14ac:dyDescent="0.2">
      <c r="A20" s="2" t="s">
        <v>15</v>
      </c>
    </row>
    <row r="21" spans="1:1" x14ac:dyDescent="0.2">
      <c r="A21" s="2"/>
    </row>
    <row r="22" spans="1:1" x14ac:dyDescent="0.2">
      <c r="A22" s="3" t="s">
        <v>16</v>
      </c>
    </row>
    <row r="23" spans="1:1" ht="30" x14ac:dyDescent="0.2">
      <c r="A23" s="2" t="s">
        <v>17</v>
      </c>
    </row>
  </sheetData>
  <dataValidations count="1">
    <dataValidation type="custom" errorStyle="warning" showErrorMessage="1" errorTitle="Protected cell" error="This cell is a calculation, label or reference value. Changing it may break the calculator. Click Yes to make the change anyway, or No to cancel." sqref="A1:A30" xr:uid="{00000000-0002-0000-0000-000000000000}">
      <formula1>0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8"/>
  <sheetViews>
    <sheetView tabSelected="1" zoomScaleNormal="100" workbookViewId="0">
      <pane xSplit="1" ySplit="10" topLeftCell="B11" activePane="bottomRight" state="frozen"/>
      <selection pane="topRight" activeCell="B1" sqref="B1"/>
      <selection pane="bottomLeft" activeCell="A9" sqref="A9"/>
      <selection pane="bottomRight" activeCell="C12" sqref="C12"/>
    </sheetView>
  </sheetViews>
  <sheetFormatPr baseColWidth="10" defaultColWidth="8.6640625" defaultRowHeight="15" x14ac:dyDescent="0.2"/>
  <cols>
    <col min="1" max="1" width="36" customWidth="1"/>
    <col min="2" max="2" width="18.33203125" customWidth="1"/>
    <col min="3" max="3" width="34" customWidth="1"/>
    <col min="4" max="4" width="15" customWidth="1"/>
    <col min="5" max="5" width="13" customWidth="1"/>
    <col min="6" max="6" width="15" customWidth="1"/>
    <col min="7" max="7" width="13" customWidth="1"/>
    <col min="8" max="8" width="3" customWidth="1"/>
    <col min="9" max="9" width="12" customWidth="1"/>
    <col min="10" max="10" width="18" customWidth="1"/>
  </cols>
  <sheetData>
    <row r="1" spans="1:10" ht="18" x14ac:dyDescent="0.2">
      <c r="A1" s="4" t="s">
        <v>18</v>
      </c>
    </row>
    <row r="2" spans="1:10" x14ac:dyDescent="0.2">
      <c r="D2" s="5" t="s">
        <v>19</v>
      </c>
    </row>
    <row r="3" spans="1:10" x14ac:dyDescent="0.2">
      <c r="A3" s="6" t="s">
        <v>20</v>
      </c>
      <c r="B3" s="7" t="s">
        <v>95</v>
      </c>
      <c r="D3" s="8" t="s">
        <v>21</v>
      </c>
    </row>
    <row r="4" spans="1:10" x14ac:dyDescent="0.2">
      <c r="A4" s="6" t="s">
        <v>22</v>
      </c>
      <c r="B4" s="9">
        <f>INDEX(Parameters!$B$4:$B$5,MATCH($B$3,Parameters!$A$4:$A$5,0))</f>
        <v>0.4</v>
      </c>
      <c r="D4" s="8" t="s">
        <v>23</v>
      </c>
    </row>
    <row r="5" spans="1:10" x14ac:dyDescent="0.2">
      <c r="D5" s="10" t="s">
        <v>24</v>
      </c>
    </row>
    <row r="6" spans="1:10" x14ac:dyDescent="0.2">
      <c r="D6" s="8" t="s">
        <v>25</v>
      </c>
    </row>
    <row r="7" spans="1:10" x14ac:dyDescent="0.2">
      <c r="D7" s="6" t="s">
        <v>92</v>
      </c>
    </row>
    <row r="8" spans="1:10" x14ac:dyDescent="0.2">
      <c r="D8" s="6" t="s">
        <v>90</v>
      </c>
    </row>
    <row r="9" spans="1:10" x14ac:dyDescent="0.2">
      <c r="D9" s="6"/>
    </row>
    <row r="10" spans="1:10" ht="61.5" customHeight="1" x14ac:dyDescent="0.2">
      <c r="A10" s="11" t="s">
        <v>26</v>
      </c>
      <c r="B10" s="11" t="s">
        <v>27</v>
      </c>
      <c r="C10" s="11" t="s">
        <v>28</v>
      </c>
      <c r="D10" s="11" t="s">
        <v>29</v>
      </c>
      <c r="E10" s="11" t="s">
        <v>30</v>
      </c>
      <c r="F10" s="11" t="s">
        <v>31</v>
      </c>
      <c r="G10" s="11" t="s">
        <v>32</v>
      </c>
      <c r="I10" s="11" t="s">
        <v>33</v>
      </c>
      <c r="J10" s="11" t="s">
        <v>34</v>
      </c>
    </row>
    <row r="11" spans="1:10" x14ac:dyDescent="0.2">
      <c r="A11" s="7" t="s">
        <v>35</v>
      </c>
      <c r="B11" s="12">
        <v>250</v>
      </c>
      <c r="C11" s="7" t="s">
        <v>36</v>
      </c>
      <c r="D11" s="13">
        <v>0.15</v>
      </c>
      <c r="E11" s="14">
        <f t="shared" ref="E11:E18" si="0">IF(OR(B11="",D11=""),"",D11*B11)</f>
        <v>37.5</v>
      </c>
      <c r="F11" s="14">
        <f t="shared" ref="F11:F18" si="1">IF(E11="","",E11*$B$4)</f>
        <v>15</v>
      </c>
      <c r="G11" s="15">
        <f t="shared" ref="G11:G18" si="2">IF(OR(F11="",N($F$19)=0),"",F11/$F$19)</f>
        <v>0.73818897637795278</v>
      </c>
      <c r="I11" s="16">
        <f>IF(A11="","",IFERROR(IF(INDEX('Codex levels'!$B$4:$B$21,MATCH(A11,'Codex levels'!$A$4:$A$21,0))="","",INDEX('Codex levels'!$B$4:$B$21,MATCH(A11,'Codex levels'!$A$4:$A$21,0))),""))</f>
        <v>0.2</v>
      </c>
      <c r="J11" s="14">
        <f t="shared" ref="J11:J18" si="3">IF(OR(I11="",N(B11)=0),"",I11*B11*$B$4)</f>
        <v>20</v>
      </c>
    </row>
    <row r="12" spans="1:10" x14ac:dyDescent="0.2">
      <c r="A12" s="7" t="s">
        <v>37</v>
      </c>
      <c r="B12" s="12">
        <v>50</v>
      </c>
      <c r="C12" s="7" t="s">
        <v>36</v>
      </c>
      <c r="D12" s="13">
        <v>0.02</v>
      </c>
      <c r="E12" s="14">
        <f t="shared" si="0"/>
        <v>1</v>
      </c>
      <c r="F12" s="14">
        <f t="shared" si="1"/>
        <v>0.4</v>
      </c>
      <c r="G12" s="15">
        <f t="shared" si="2"/>
        <v>1.968503937007874E-2</v>
      </c>
      <c r="I12" s="16">
        <f>IF(A12="","",IFERROR(IF(INDEX('Codex levels'!$B$4:$B$21,MATCH(A12,'Codex levels'!$A$4:$A$21,0))="","",INDEX('Codex levels'!$B$4:$B$21,MATCH(A12,'Codex levels'!$A$4:$A$21,0))),""))</f>
        <v>0.1</v>
      </c>
      <c r="J12" s="14">
        <f t="shared" si="3"/>
        <v>2</v>
      </c>
    </row>
    <row r="13" spans="1:10" x14ac:dyDescent="0.2">
      <c r="A13" s="7" t="s">
        <v>38</v>
      </c>
      <c r="B13" s="12">
        <v>40</v>
      </c>
      <c r="C13" s="7" t="s">
        <v>36</v>
      </c>
      <c r="D13" s="13">
        <v>0.1</v>
      </c>
      <c r="E13" s="14">
        <f t="shared" si="0"/>
        <v>4</v>
      </c>
      <c r="F13" s="14">
        <f t="shared" si="1"/>
        <v>1.6</v>
      </c>
      <c r="G13" s="15">
        <f t="shared" si="2"/>
        <v>7.874015748031496E-2</v>
      </c>
      <c r="I13" s="16">
        <f>IF(A13="","",IFERROR(IF(INDEX('Codex levels'!$B$4:$B$21,MATCH(A13,'Codex levels'!$A$4:$A$21,0))="","",INDEX('Codex levels'!$B$4:$B$21,MATCH(A13,'Codex levels'!$A$4:$A$21,0))),""))</f>
        <v>0.3</v>
      </c>
      <c r="J13" s="14">
        <f t="shared" si="3"/>
        <v>4.8000000000000007</v>
      </c>
    </row>
    <row r="14" spans="1:10" x14ac:dyDescent="0.2">
      <c r="A14" s="7" t="s">
        <v>39</v>
      </c>
      <c r="B14" s="12">
        <v>60</v>
      </c>
      <c r="C14" s="7" t="s">
        <v>36</v>
      </c>
      <c r="D14" s="13">
        <v>0.03</v>
      </c>
      <c r="E14" s="14">
        <f t="shared" si="0"/>
        <v>1.7999999999999998</v>
      </c>
      <c r="F14" s="14">
        <f t="shared" si="1"/>
        <v>0.72</v>
      </c>
      <c r="G14" s="15">
        <f t="shared" si="2"/>
        <v>3.5433070866141732E-2</v>
      </c>
      <c r="I14" s="16">
        <f>IF(A14="","",IFERROR(IF(INDEX('Codex levels'!$B$4:$B$21,MATCH(A14,'Codex levels'!$A$4:$A$21,0))="","",INDEX('Codex levels'!$B$4:$B$21,MATCH(A14,'Codex levels'!$A$4:$A$21,0))),""))</f>
        <v>0.1</v>
      </c>
      <c r="J14" s="14">
        <f t="shared" si="3"/>
        <v>2.4000000000000004</v>
      </c>
    </row>
    <row r="15" spans="1:10" x14ac:dyDescent="0.2">
      <c r="A15" s="7" t="s">
        <v>40</v>
      </c>
      <c r="B15" s="12">
        <v>250</v>
      </c>
      <c r="C15" s="7" t="s">
        <v>36</v>
      </c>
      <c r="D15" s="13">
        <v>0.01</v>
      </c>
      <c r="E15" s="14">
        <f t="shared" si="0"/>
        <v>2.5</v>
      </c>
      <c r="F15" s="14">
        <f t="shared" si="1"/>
        <v>1</v>
      </c>
      <c r="G15" s="15">
        <f t="shared" si="2"/>
        <v>4.9212598425196846E-2</v>
      </c>
      <c r="I15" s="16">
        <f>IF(A15="","",IFERROR(IF(INDEX('Codex levels'!$B$4:$B$21,MATCH(A15,'Codex levels'!$A$4:$A$21,0))="","",INDEX('Codex levels'!$B$4:$B$21,MATCH(A15,'Codex levels'!$A$4:$A$21,0))),""))</f>
        <v>0.02</v>
      </c>
      <c r="J15" s="14">
        <f t="shared" si="3"/>
        <v>2</v>
      </c>
    </row>
    <row r="16" spans="1:10" x14ac:dyDescent="0.2">
      <c r="A16" s="7" t="s">
        <v>41</v>
      </c>
      <c r="B16" s="12">
        <v>2</v>
      </c>
      <c r="C16" s="7" t="s">
        <v>36</v>
      </c>
      <c r="D16" s="13">
        <v>2</v>
      </c>
      <c r="E16" s="14">
        <f t="shared" si="0"/>
        <v>4</v>
      </c>
      <c r="F16" s="14">
        <f t="shared" si="1"/>
        <v>1.6</v>
      </c>
      <c r="G16" s="15">
        <f t="shared" si="2"/>
        <v>7.874015748031496E-2</v>
      </c>
      <c r="I16" s="16" t="str">
        <f>IF(A16="","",IFERROR(IF(INDEX('Codex levels'!$B$4:$B$21,MATCH(A16,'Codex levels'!$A$4:$A$21,0))="","",INDEX('Codex levels'!$B$4:$B$21,MATCH(A16,'Codex levels'!$A$4:$A$21,0))),""))</f>
        <v/>
      </c>
      <c r="J16" s="14" t="str">
        <f t="shared" si="3"/>
        <v/>
      </c>
    </row>
    <row r="17" spans="1:10" x14ac:dyDescent="0.2">
      <c r="A17" s="7"/>
      <c r="B17" s="12"/>
      <c r="C17" s="7"/>
      <c r="D17" s="13"/>
      <c r="E17" s="14" t="str">
        <f t="shared" si="0"/>
        <v/>
      </c>
      <c r="F17" s="14" t="str">
        <f t="shared" si="1"/>
        <v/>
      </c>
      <c r="G17" s="15" t="str">
        <f t="shared" si="2"/>
        <v/>
      </c>
      <c r="I17" s="16" t="str">
        <f>IF(A17="","",IFERROR(IF(INDEX('Codex levels'!$B$4:$B$21,MATCH(A17,'Codex levels'!$A$4:$A$21,0))="","",INDEX('Codex levels'!$B$4:$B$21,MATCH(A17,'Codex levels'!$A$4:$A$21,0))),""))</f>
        <v/>
      </c>
      <c r="J17" s="14" t="str">
        <f t="shared" si="3"/>
        <v/>
      </c>
    </row>
    <row r="18" spans="1:10" x14ac:dyDescent="0.2">
      <c r="A18" s="7"/>
      <c r="B18" s="12"/>
      <c r="C18" s="7"/>
      <c r="D18" s="13"/>
      <c r="E18" s="14" t="str">
        <f t="shared" si="0"/>
        <v/>
      </c>
      <c r="F18" s="14" t="str">
        <f t="shared" si="1"/>
        <v/>
      </c>
      <c r="G18" s="15" t="str">
        <f t="shared" si="2"/>
        <v/>
      </c>
      <c r="I18" s="16" t="str">
        <f>IF(A18="","",IFERROR(IF(INDEX('Codex levels'!$B$4:$B$21,MATCH(A18,'Codex levels'!$A$4:$A$21,0))="","",INDEX('Codex levels'!$B$4:$B$21,MATCH(A18,'Codex levels'!$A$4:$A$21,0))),""))</f>
        <v/>
      </c>
      <c r="J18" s="14" t="str">
        <f t="shared" si="3"/>
        <v/>
      </c>
    </row>
    <row r="19" spans="1:10" x14ac:dyDescent="0.2">
      <c r="A19" s="6" t="s">
        <v>42</v>
      </c>
      <c r="D19" s="17" t="s">
        <v>43</v>
      </c>
      <c r="E19" s="18">
        <f>SUM(E11:E18)</f>
        <v>50.8</v>
      </c>
      <c r="F19" s="18">
        <f>SUM(F11:F18)</f>
        <v>20.32</v>
      </c>
      <c r="G19" s="19">
        <f>SUM(G11:G18)</f>
        <v>1</v>
      </c>
    </row>
    <row r="21" spans="1:10" x14ac:dyDescent="0.2">
      <c r="A21" s="6" t="s">
        <v>44</v>
      </c>
      <c r="B21" s="18">
        <f>F19</f>
        <v>20.32</v>
      </c>
      <c r="C21" s="17" t="s">
        <v>4</v>
      </c>
    </row>
    <row r="22" spans="1:10" x14ac:dyDescent="0.2">
      <c r="A22" s="6" t="s">
        <v>45</v>
      </c>
      <c r="B22" s="20" t="str">
        <f>IF(N(F19)&lt;Parameters!$B$7,"Below 5 µg/L","AT/ABOVE 5 µg/L")</f>
        <v>AT/ABOVE 5 µg/L</v>
      </c>
    </row>
    <row r="24" spans="1:10" x14ac:dyDescent="0.2">
      <c r="A24" s="5" t="s">
        <v>91</v>
      </c>
    </row>
    <row r="25" spans="1:10" x14ac:dyDescent="0.2">
      <c r="A25" s="17" t="s">
        <v>46</v>
      </c>
    </row>
    <row r="26" spans="1:10" x14ac:dyDescent="0.2">
      <c r="A26" s="17" t="s">
        <v>47</v>
      </c>
    </row>
    <row r="27" spans="1:10" x14ac:dyDescent="0.2">
      <c r="A27" s="17" t="s">
        <v>89</v>
      </c>
    </row>
    <row r="28" spans="1:10" x14ac:dyDescent="0.2">
      <c r="A28" s="17" t="s">
        <v>48</v>
      </c>
    </row>
  </sheetData>
  <conditionalFormatting sqref="B22">
    <cfRule type="expression" dxfId="3" priority="4">
      <formula>LEFT(B22,2)="AT"</formula>
    </cfRule>
  </conditionalFormatting>
  <dataValidations count="1">
    <dataValidation type="custom" errorStyle="warning" showErrorMessage="1" errorTitle="Protected cell" error="This cell is a calculation, label or reference value. Changing it may break the calculator. Click Yes to make the change anyway, or No to cancel." sqref="A1:J2 A3:A4 C3:J3 B4:J4 A5:J10 E11:J18 A19:J33" xr:uid="{00000000-0002-0000-0100-000002000000}">
      <formula1>0</formula1>
      <formula2>0</formula2>
    </dataValidation>
  </dataValidations>
  <hyperlinks>
    <hyperlink ref="D5" r:id="rId1" xr:uid="{00000000-0004-0000-0100-000000000000}"/>
  </hyperlinks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00000000-000E-0000-0100-000003000000}">
            <xm:f>AND(ISNUMBER(F11),F11&gt;Parameters!$B$7)</xm:f>
            <x14:dxf>
              <font>
                <b/>
                <color rgb="FF9C0006"/>
              </font>
              <fill>
                <patternFill>
                  <bgColor rgb="FFFF9999"/>
                </patternFill>
              </fill>
            </x14:dxf>
          </x14:cfRule>
          <xm:sqref>F11:F18</xm:sqref>
        </x14:conditionalFormatting>
        <x14:conditionalFormatting xmlns:xm="http://schemas.microsoft.com/office/excel/2006/main">
          <x14:cfRule type="expression" priority="5" id="{00000000-000E-0000-0100-000005000000}">
            <xm:f>N(F19)&gt;=Parameters!$B$7</xm:f>
            <x14:dxf>
              <font>
                <b/>
                <color rgb="FF9C0006"/>
              </font>
              <fill>
                <patternFill>
                  <bgColor rgb="FFFF9999"/>
                </patternFill>
              </fill>
            </x14:dxf>
          </x14:cfRule>
          <xm:sqref>F19</xm:sqref>
        </x14:conditionalFormatting>
        <x14:conditionalFormatting xmlns:xm="http://schemas.microsoft.com/office/excel/2006/main">
          <x14:cfRule type="expression" priority="2" id="{00000000-000E-0000-0100-000002000000}">
            <xm:f>AND(ISNUMBER(J11),J11&gt;Parameters!$B$7)</xm:f>
            <x14:dxf>
              <font>
                <b/>
                <color rgb="FF9C0006"/>
              </font>
              <fill>
                <patternFill>
                  <bgColor rgb="FFFF9999"/>
                </patternFill>
              </fill>
            </x14:dxf>
          </x14:cfRule>
          <xm:sqref>J11:J18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showErrorMessage="1" errorTitle="Choose child or adult" error="Choose one of the two JECFA/FDA options from the list." xr:uid="{00000000-0002-0000-0100-000000000000}">
          <x14:formula1>
            <xm:f>Parameters!$A$4:$A$5</xm:f>
          </x14:formula1>
          <x14:formula2>
            <xm:f>0</xm:f>
          </x14:formula2>
          <xm:sqref>B3</xm:sqref>
        </x14:dataValidation>
        <x14:dataValidation type="list" allowBlank="1" xr:uid="{00000000-0002-0000-0100-000001000000}">
          <x14:formula1>
            <xm:f>'Codex levels'!$A$4:$A$21</xm:f>
          </x14:formula1>
          <x14:formula2>
            <xm:f>0</xm:f>
          </x14:formula2>
          <xm:sqref>A11:A18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4"/>
  <sheetViews>
    <sheetView zoomScaleNormal="100" workbookViewId="0"/>
  </sheetViews>
  <sheetFormatPr baseColWidth="10" defaultColWidth="8.6640625" defaultRowHeight="15" x14ac:dyDescent="0.2"/>
  <cols>
    <col min="1" max="1" width="40" customWidth="1"/>
    <col min="2" max="2" width="18" customWidth="1"/>
    <col min="3" max="3" width="55" customWidth="1"/>
  </cols>
  <sheetData>
    <row r="1" spans="1:3" ht="18" x14ac:dyDescent="0.2">
      <c r="A1" s="4" t="s">
        <v>49</v>
      </c>
    </row>
    <row r="3" spans="1:3" x14ac:dyDescent="0.2">
      <c r="A3" s="21" t="s">
        <v>50</v>
      </c>
      <c r="B3" s="21" t="s">
        <v>33</v>
      </c>
      <c r="C3" s="21" t="s">
        <v>51</v>
      </c>
    </row>
    <row r="4" spans="1:3" x14ac:dyDescent="0.2">
      <c r="A4" s="22" t="s">
        <v>35</v>
      </c>
      <c r="B4" s="16">
        <v>0.2</v>
      </c>
      <c r="C4" s="22" t="s">
        <v>52</v>
      </c>
    </row>
    <row r="5" spans="1:3" x14ac:dyDescent="0.2">
      <c r="A5" s="22" t="s">
        <v>37</v>
      </c>
      <c r="B5" s="16">
        <v>0.1</v>
      </c>
      <c r="C5" s="22" t="s">
        <v>52</v>
      </c>
    </row>
    <row r="6" spans="1:3" x14ac:dyDescent="0.2">
      <c r="A6" s="22" t="s">
        <v>38</v>
      </c>
      <c r="B6" s="16">
        <v>0.3</v>
      </c>
      <c r="C6" s="22" t="s">
        <v>52</v>
      </c>
    </row>
    <row r="7" spans="1:3" x14ac:dyDescent="0.2">
      <c r="A7" s="22" t="s">
        <v>53</v>
      </c>
      <c r="B7" s="16">
        <v>0.1</v>
      </c>
      <c r="C7" s="22" t="s">
        <v>52</v>
      </c>
    </row>
    <row r="8" spans="1:3" x14ac:dyDescent="0.2">
      <c r="A8" s="22" t="s">
        <v>54</v>
      </c>
      <c r="B8" s="16">
        <v>0.1</v>
      </c>
      <c r="C8" s="22" t="s">
        <v>52</v>
      </c>
    </row>
    <row r="9" spans="1:3" x14ac:dyDescent="0.2">
      <c r="A9" s="22" t="s">
        <v>55</v>
      </c>
      <c r="B9" s="16">
        <v>0.05</v>
      </c>
      <c r="C9" s="22" t="s">
        <v>56</v>
      </c>
    </row>
    <row r="10" spans="1:3" x14ac:dyDescent="0.2">
      <c r="A10" s="22" t="s">
        <v>39</v>
      </c>
      <c r="B10" s="16">
        <v>0.1</v>
      </c>
      <c r="C10" s="22" t="s">
        <v>57</v>
      </c>
    </row>
    <row r="11" spans="1:3" x14ac:dyDescent="0.2">
      <c r="A11" s="22" t="s">
        <v>58</v>
      </c>
      <c r="B11" s="16">
        <v>0.1</v>
      </c>
      <c r="C11" s="22" t="s">
        <v>59</v>
      </c>
    </row>
    <row r="12" spans="1:3" x14ac:dyDescent="0.2">
      <c r="A12" s="22" t="s">
        <v>60</v>
      </c>
      <c r="B12" s="16">
        <v>0.2</v>
      </c>
      <c r="C12" s="22" t="s">
        <v>52</v>
      </c>
    </row>
    <row r="13" spans="1:3" x14ac:dyDescent="0.2">
      <c r="A13" s="22" t="s">
        <v>61</v>
      </c>
      <c r="B13" s="16">
        <v>0.03</v>
      </c>
      <c r="C13" s="22" t="s">
        <v>52</v>
      </c>
    </row>
    <row r="14" spans="1:3" x14ac:dyDescent="0.2">
      <c r="A14" s="22" t="s">
        <v>40</v>
      </c>
      <c r="B14" s="16">
        <v>0.02</v>
      </c>
      <c r="C14" s="22" t="s">
        <v>52</v>
      </c>
    </row>
    <row r="15" spans="1:3" x14ac:dyDescent="0.2">
      <c r="A15" s="22" t="s">
        <v>62</v>
      </c>
      <c r="B15" s="16">
        <v>0.1</v>
      </c>
      <c r="C15" s="22" t="s">
        <v>52</v>
      </c>
    </row>
    <row r="16" spans="1:3" x14ac:dyDescent="0.2">
      <c r="A16" s="22" t="s">
        <v>63</v>
      </c>
      <c r="B16" s="16">
        <v>0.3</v>
      </c>
      <c r="C16" s="22" t="s">
        <v>52</v>
      </c>
    </row>
    <row r="17" spans="1:3" x14ac:dyDescent="0.2">
      <c r="A17" s="22" t="s">
        <v>64</v>
      </c>
      <c r="B17" s="16">
        <v>0.08</v>
      </c>
      <c r="C17" s="22" t="s">
        <v>52</v>
      </c>
    </row>
    <row r="18" spans="1:3" x14ac:dyDescent="0.2">
      <c r="A18" s="22" t="s">
        <v>65</v>
      </c>
      <c r="B18" s="16">
        <v>0.01</v>
      </c>
      <c r="C18" s="22" t="s">
        <v>52</v>
      </c>
    </row>
    <row r="19" spans="1:3" x14ac:dyDescent="0.2">
      <c r="A19" s="22" t="s">
        <v>66</v>
      </c>
      <c r="B19" s="16">
        <v>0.01</v>
      </c>
      <c r="C19" s="22" t="s">
        <v>67</v>
      </c>
    </row>
    <row r="20" spans="1:3" x14ac:dyDescent="0.2">
      <c r="A20" s="22" t="s">
        <v>41</v>
      </c>
      <c r="B20" s="13"/>
      <c r="C20" s="22" t="s">
        <v>68</v>
      </c>
    </row>
    <row r="21" spans="1:3" x14ac:dyDescent="0.2">
      <c r="A21" s="22" t="s">
        <v>69</v>
      </c>
      <c r="B21" s="13"/>
      <c r="C21" s="22" t="s">
        <v>70</v>
      </c>
    </row>
    <row r="23" spans="1:3" x14ac:dyDescent="0.2">
      <c r="A23" s="17" t="s">
        <v>71</v>
      </c>
    </row>
    <row r="24" spans="1:3" x14ac:dyDescent="0.2">
      <c r="A24" s="5" t="s">
        <v>5</v>
      </c>
    </row>
  </sheetData>
  <dataValidations count="1">
    <dataValidation type="custom" errorStyle="warning" showErrorMessage="1" errorTitle="Protected cell" error="This cell is a calculation, label or reference value. Changing it may break the calculator. Click Yes to make the change anyway, or No to cancel." sqref="A1:C19 A20:A21 C20:C21 A22:C30" xr:uid="{00000000-0002-0000-0200-000000000000}">
      <formula1>0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0"/>
  <sheetViews>
    <sheetView zoomScaleNormal="100" workbookViewId="0">
      <selection activeCell="A11" sqref="A11"/>
    </sheetView>
  </sheetViews>
  <sheetFormatPr baseColWidth="10" defaultColWidth="8.6640625" defaultRowHeight="15" x14ac:dyDescent="0.2"/>
  <cols>
    <col min="1" max="1" width="30" customWidth="1"/>
    <col min="2" max="2" width="22" customWidth="1"/>
    <col min="3" max="3" width="90" customWidth="1"/>
  </cols>
  <sheetData>
    <row r="1" spans="1:3" ht="18" x14ac:dyDescent="0.2">
      <c r="A1" s="4" t="s">
        <v>93</v>
      </c>
    </row>
    <row r="3" spans="1:3" ht="31.5" customHeight="1" x14ac:dyDescent="0.2">
      <c r="A3" s="23" t="s">
        <v>72</v>
      </c>
      <c r="B3" s="23" t="s">
        <v>73</v>
      </c>
      <c r="C3" s="23" t="s">
        <v>74</v>
      </c>
    </row>
    <row r="4" spans="1:3" x14ac:dyDescent="0.2">
      <c r="A4" s="22" t="s">
        <v>94</v>
      </c>
      <c r="B4" s="14">
        <v>1.6</v>
      </c>
      <c r="C4" s="22" t="s">
        <v>75</v>
      </c>
    </row>
    <row r="5" spans="1:3" x14ac:dyDescent="0.2">
      <c r="A5" s="22" t="s">
        <v>95</v>
      </c>
      <c r="B5" s="14">
        <v>0.4</v>
      </c>
      <c r="C5" s="22" t="s">
        <v>76</v>
      </c>
    </row>
    <row r="7" spans="1:3" x14ac:dyDescent="0.2">
      <c r="A7" s="6" t="s">
        <v>77</v>
      </c>
      <c r="B7" s="24">
        <v>5</v>
      </c>
      <c r="C7" s="17" t="s">
        <v>78</v>
      </c>
    </row>
    <row r="9" spans="1:3" x14ac:dyDescent="0.2">
      <c r="A9" s="17" t="s">
        <v>79</v>
      </c>
    </row>
    <row r="10" spans="1:3" x14ac:dyDescent="0.2">
      <c r="A10" t="s">
        <v>96</v>
      </c>
    </row>
  </sheetData>
  <dataValidations count="1">
    <dataValidation type="custom" errorStyle="warning" showErrorMessage="1" errorTitle="Protected cell" error="This cell is a calculation, label or reference value. Changing it may break the calculator. Click Yes to make the change anyway, or No to cancel." sqref="A1:C12" xr:uid="{00000000-0002-0000-0300-000000000000}">
      <formula1>0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zoomScaleNormal="100" workbookViewId="0">
      <selection activeCell="A16" sqref="A16"/>
    </sheetView>
  </sheetViews>
  <sheetFormatPr baseColWidth="10" defaultColWidth="8.6640625" defaultRowHeight="15" x14ac:dyDescent="0.2"/>
  <cols>
    <col min="1" max="1" width="130" customWidth="1"/>
  </cols>
  <sheetData>
    <row r="1" spans="1:1" ht="18" x14ac:dyDescent="0.2">
      <c r="A1" s="4" t="s">
        <v>80</v>
      </c>
    </row>
    <row r="3" spans="1:1" ht="30" x14ac:dyDescent="0.2">
      <c r="A3" s="2" t="s">
        <v>81</v>
      </c>
    </row>
    <row r="4" spans="1:1" ht="30" x14ac:dyDescent="0.2">
      <c r="A4" s="2" t="s">
        <v>82</v>
      </c>
    </row>
    <row r="5" spans="1:1" ht="30" x14ac:dyDescent="0.2">
      <c r="A5" s="2" t="s">
        <v>83</v>
      </c>
    </row>
    <row r="6" spans="1:1" ht="30" x14ac:dyDescent="0.2">
      <c r="A6" s="2" t="s">
        <v>84</v>
      </c>
    </row>
    <row r="7" spans="1:1" x14ac:dyDescent="0.2">
      <c r="A7" s="2" t="s">
        <v>85</v>
      </c>
    </row>
    <row r="8" spans="1:1" x14ac:dyDescent="0.2">
      <c r="A8" s="2" t="s">
        <v>86</v>
      </c>
    </row>
    <row r="9" spans="1:1" x14ac:dyDescent="0.2">
      <c r="A9" s="2" t="s">
        <v>87</v>
      </c>
    </row>
    <row r="10" spans="1:1" x14ac:dyDescent="0.2">
      <c r="A10" s="25" t="s">
        <v>88</v>
      </c>
    </row>
  </sheetData>
  <dataValidations count="1">
    <dataValidation type="custom" errorStyle="warning" showErrorMessage="1" errorTitle="Protected cell" error="This cell is a calculation, label or reference value. Changing it may break the calculator. Click Yes to make the change anyway, or No to cancel." sqref="A1:A15" xr:uid="{00000000-0002-0000-0400-000000000000}">
      <formula1>0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README</vt:lpstr>
      <vt:lpstr>Calculator</vt:lpstr>
      <vt:lpstr>Codex levels</vt:lpstr>
      <vt:lpstr>Parameters</vt:lpstr>
      <vt:lpstr>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Rich Fuller</cp:lastModifiedBy>
  <cp:revision>0</cp:revision>
  <dcterms:created xsi:type="dcterms:W3CDTF">2026-10-02T15:52:44Z</dcterms:created>
  <dcterms:modified xsi:type="dcterms:W3CDTF">2026-10-05T14:36:29Z</dcterms:modified>
  <dc:language>en-US</dc:language>
</cp:coreProperties>
</file>